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Kate Greenberg\Documents\Kate's Files\PVE Matters\"/>
    </mc:Choice>
  </mc:AlternateContent>
  <xr:revisionPtr revIDLastSave="0" documentId="8_{12D62E44-B702-46B3-B81E-274C749D1A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ctions (2023 start)" sheetId="4" r:id="rId1"/>
  </sheets>
  <definedNames>
    <definedName name="_xlnm.Print_Area" localSheetId="0">'Projections (2023 start)'!$A$1:$N$60</definedName>
    <definedName name="_xlnm.Print_Titles" localSheetId="0">'Projections (2023 start)'!$A:$B,'Projections (2023 start)'!$1:$7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4" l="1"/>
  <c r="M58" i="4"/>
  <c r="L58" i="4"/>
  <c r="K58" i="4"/>
  <c r="J58" i="4"/>
  <c r="I58" i="4"/>
  <c r="H58" i="4"/>
  <c r="G58" i="4"/>
  <c r="F58" i="4"/>
  <c r="E58" i="4"/>
  <c r="D58" i="4"/>
  <c r="C58" i="4"/>
  <c r="N51" i="4"/>
  <c r="N57" i="4"/>
  <c r="N56" i="4"/>
  <c r="N55" i="4"/>
  <c r="N54" i="4"/>
  <c r="N53" i="4"/>
  <c r="E6" i="4"/>
  <c r="F6" i="4" s="1"/>
  <c r="G6" i="4" s="1"/>
  <c r="H6" i="4" s="1"/>
  <c r="I6" i="4" s="1"/>
  <c r="J6" i="4" s="1"/>
  <c r="K6" i="4" s="1"/>
  <c r="L6" i="4" s="1"/>
  <c r="M6" i="4" s="1"/>
  <c r="E54" i="4"/>
  <c r="F54" i="4" s="1"/>
  <c r="G54" i="4" s="1"/>
  <c r="H54" i="4" s="1"/>
  <c r="I54" i="4" s="1"/>
  <c r="J54" i="4" s="1"/>
  <c r="K54" i="4" s="1"/>
  <c r="L54" i="4" s="1"/>
  <c r="M54" i="4" s="1"/>
  <c r="E53" i="4"/>
  <c r="F53" i="4" s="1"/>
  <c r="G53" i="4" s="1"/>
  <c r="H53" i="4" s="1"/>
  <c r="I53" i="4" s="1"/>
  <c r="J53" i="4" s="1"/>
  <c r="K53" i="4" s="1"/>
  <c r="L53" i="4" s="1"/>
  <c r="M53" i="4" s="1"/>
  <c r="E52" i="4"/>
  <c r="C50" i="4"/>
  <c r="C60" i="4" s="1"/>
  <c r="D49" i="4"/>
  <c r="E49" i="4" s="1"/>
  <c r="D48" i="4"/>
  <c r="D47" i="4"/>
  <c r="E47" i="4" s="1"/>
  <c r="D46" i="4"/>
  <c r="D45" i="4"/>
  <c r="D44" i="4"/>
  <c r="E44" i="4" s="1"/>
  <c r="F44" i="4" s="1"/>
  <c r="G44" i="4" s="1"/>
  <c r="H44" i="4" s="1"/>
  <c r="I44" i="4" s="1"/>
  <c r="J44" i="4" s="1"/>
  <c r="K44" i="4" s="1"/>
  <c r="L44" i="4" s="1"/>
  <c r="M44" i="4" s="1"/>
  <c r="D43" i="4"/>
  <c r="E43" i="4" s="1"/>
  <c r="F43" i="4" s="1"/>
  <c r="G43" i="4" s="1"/>
  <c r="H43" i="4" s="1"/>
  <c r="I43" i="4" s="1"/>
  <c r="J43" i="4" s="1"/>
  <c r="K43" i="4" s="1"/>
  <c r="L43" i="4" s="1"/>
  <c r="M43" i="4" s="1"/>
  <c r="D42" i="4"/>
  <c r="E42" i="4" s="1"/>
  <c r="D41" i="4"/>
  <c r="E41" i="4" s="1"/>
  <c r="C33" i="4"/>
  <c r="E32" i="4"/>
  <c r="F32" i="4" s="1"/>
  <c r="G32" i="4" s="1"/>
  <c r="H32" i="4" s="1"/>
  <c r="I32" i="4" s="1"/>
  <c r="J32" i="4" s="1"/>
  <c r="K32" i="4" s="1"/>
  <c r="L32" i="4" s="1"/>
  <c r="M32" i="4" s="1"/>
  <c r="D31" i="4"/>
  <c r="E31" i="4" s="1"/>
  <c r="F31" i="4" s="1"/>
  <c r="D30" i="4"/>
  <c r="E30" i="4" s="1"/>
  <c r="D29" i="4"/>
  <c r="D28" i="4"/>
  <c r="E28" i="4" s="1"/>
  <c r="F28" i="4" s="1"/>
  <c r="D27" i="4"/>
  <c r="D26" i="4"/>
  <c r="E26" i="4" s="1"/>
  <c r="F26" i="4" s="1"/>
  <c r="G26" i="4" s="1"/>
  <c r="H26" i="4" s="1"/>
  <c r="I26" i="4" s="1"/>
  <c r="J26" i="4" s="1"/>
  <c r="K26" i="4" s="1"/>
  <c r="L26" i="4" s="1"/>
  <c r="M26" i="4" s="1"/>
  <c r="D25" i="4"/>
  <c r="E25" i="4" s="1"/>
  <c r="F25" i="4" s="1"/>
  <c r="G25" i="4" s="1"/>
  <c r="H25" i="4" s="1"/>
  <c r="I25" i="4" s="1"/>
  <c r="J25" i="4" s="1"/>
  <c r="K25" i="4" s="1"/>
  <c r="L25" i="4" s="1"/>
  <c r="M25" i="4" s="1"/>
  <c r="D24" i="4"/>
  <c r="E24" i="4" s="1"/>
  <c r="F24" i="4" s="1"/>
  <c r="G24" i="4" s="1"/>
  <c r="H24" i="4" s="1"/>
  <c r="I24" i="4" s="1"/>
  <c r="J24" i="4" s="1"/>
  <c r="K24" i="4" s="1"/>
  <c r="L24" i="4" s="1"/>
  <c r="M24" i="4" s="1"/>
  <c r="D23" i="4"/>
  <c r="E23" i="4" s="1"/>
  <c r="D22" i="4"/>
  <c r="D5" i="4"/>
  <c r="E5" i="4" s="1"/>
  <c r="F5" i="4" s="1"/>
  <c r="G5" i="4" s="1"/>
  <c r="H5" i="4" s="1"/>
  <c r="I5" i="4" s="1"/>
  <c r="J5" i="4" s="1"/>
  <c r="K5" i="4" s="1"/>
  <c r="L5" i="4" s="1"/>
  <c r="M5" i="4" s="1"/>
  <c r="C51" i="4" l="1"/>
  <c r="D50" i="4"/>
  <c r="D60" i="4" s="1"/>
  <c r="C59" i="4"/>
  <c r="D9" i="4" s="1"/>
  <c r="G31" i="4"/>
  <c r="H31" i="4" s="1"/>
  <c r="I31" i="4" s="1"/>
  <c r="J31" i="4" s="1"/>
  <c r="K31" i="4" s="1"/>
  <c r="L31" i="4" s="1"/>
  <c r="M31" i="4" s="1"/>
  <c r="G28" i="4"/>
  <c r="H28" i="4" s="1"/>
  <c r="I28" i="4" s="1"/>
  <c r="J28" i="4" s="1"/>
  <c r="K28" i="4" s="1"/>
  <c r="L28" i="4" s="1"/>
  <c r="M28" i="4" s="1"/>
  <c r="E45" i="4"/>
  <c r="F45" i="4" s="1"/>
  <c r="G45" i="4" s="1"/>
  <c r="H45" i="4" s="1"/>
  <c r="I45" i="4" s="1"/>
  <c r="J45" i="4" s="1"/>
  <c r="K45" i="4" s="1"/>
  <c r="L45" i="4" s="1"/>
  <c r="M45" i="4" s="1"/>
  <c r="N45" i="4" s="1"/>
  <c r="F42" i="4"/>
  <c r="G42" i="4" s="1"/>
  <c r="H42" i="4" s="1"/>
  <c r="I42" i="4" s="1"/>
  <c r="J42" i="4" s="1"/>
  <c r="K42" i="4" s="1"/>
  <c r="L42" i="4" s="1"/>
  <c r="M42" i="4" s="1"/>
  <c r="F49" i="4"/>
  <c r="G49" i="4" s="1"/>
  <c r="H49" i="4" s="1"/>
  <c r="I49" i="4" s="1"/>
  <c r="J49" i="4" s="1"/>
  <c r="K49" i="4" s="1"/>
  <c r="L49" i="4" s="1"/>
  <c r="M49" i="4" s="1"/>
  <c r="E29" i="4"/>
  <c r="F29" i="4" s="1"/>
  <c r="G29" i="4" s="1"/>
  <c r="H29" i="4" s="1"/>
  <c r="I29" i="4" s="1"/>
  <c r="J29" i="4" s="1"/>
  <c r="K29" i="4" s="1"/>
  <c r="L29" i="4" s="1"/>
  <c r="M29" i="4" s="1"/>
  <c r="N25" i="4"/>
  <c r="N44" i="4"/>
  <c r="F47" i="4"/>
  <c r="G47" i="4" s="1"/>
  <c r="H47" i="4" s="1"/>
  <c r="I47" i="4" s="1"/>
  <c r="J47" i="4" s="1"/>
  <c r="K47" i="4" s="1"/>
  <c r="L47" i="4" s="1"/>
  <c r="M47" i="4" s="1"/>
  <c r="F41" i="4"/>
  <c r="F23" i="4"/>
  <c r="G23" i="4" s="1"/>
  <c r="J23" i="4" s="1"/>
  <c r="K23" i="4" s="1"/>
  <c r="L23" i="4" s="1"/>
  <c r="M23" i="4" s="1"/>
  <c r="E22" i="4"/>
  <c r="D33" i="4"/>
  <c r="D51" i="4" s="1"/>
  <c r="F30" i="4"/>
  <c r="G30" i="4" s="1"/>
  <c r="H30" i="4" s="1"/>
  <c r="I30" i="4" s="1"/>
  <c r="J30" i="4" s="1"/>
  <c r="K30" i="4" s="1"/>
  <c r="L30" i="4" s="1"/>
  <c r="M30" i="4" s="1"/>
  <c r="N26" i="4"/>
  <c r="E48" i="4"/>
  <c r="F48" i="4" s="1"/>
  <c r="G48" i="4" s="1"/>
  <c r="H48" i="4" s="1"/>
  <c r="I48" i="4" s="1"/>
  <c r="J48" i="4" s="1"/>
  <c r="K48" i="4" s="1"/>
  <c r="L48" i="4" s="1"/>
  <c r="M48" i="4" s="1"/>
  <c r="N24" i="4"/>
  <c r="E27" i="4"/>
  <c r="F27" i="4" s="1"/>
  <c r="G27" i="4" s="1"/>
  <c r="H27" i="4" s="1"/>
  <c r="I27" i="4" s="1"/>
  <c r="J27" i="4" s="1"/>
  <c r="K27" i="4" s="1"/>
  <c r="L27" i="4" s="1"/>
  <c r="M27" i="4" s="1"/>
  <c r="N32" i="4"/>
  <c r="N43" i="4"/>
  <c r="E46" i="4"/>
  <c r="F46" i="4" s="1"/>
  <c r="G46" i="4" s="1"/>
  <c r="H46" i="4" s="1"/>
  <c r="I46" i="4" s="1"/>
  <c r="J46" i="4" s="1"/>
  <c r="K46" i="4" s="1"/>
  <c r="L46" i="4" s="1"/>
  <c r="M46" i="4" s="1"/>
  <c r="F52" i="4"/>
  <c r="G52" i="4" s="1"/>
  <c r="H52" i="4" s="1"/>
  <c r="I52" i="4" s="1"/>
  <c r="J52" i="4" s="1"/>
  <c r="K52" i="4" s="1"/>
  <c r="L52" i="4" s="1"/>
  <c r="M52" i="4" s="1"/>
  <c r="N46" i="4" l="1"/>
  <c r="D59" i="4"/>
  <c r="E9" i="4" s="1"/>
  <c r="N28" i="4"/>
  <c r="N29" i="4"/>
  <c r="N47" i="4"/>
  <c r="F22" i="4"/>
  <c r="E33" i="4"/>
  <c r="N48" i="4"/>
  <c r="N23" i="4"/>
  <c r="N49" i="4"/>
  <c r="N52" i="4"/>
  <c r="N30" i="4"/>
  <c r="E50" i="4"/>
  <c r="E60" i="4" s="1"/>
  <c r="N27" i="4"/>
  <c r="N42" i="4"/>
  <c r="N31" i="4"/>
  <c r="G41" i="4"/>
  <c r="F50" i="4"/>
  <c r="F60" i="4" s="1"/>
  <c r="E51" i="4" l="1"/>
  <c r="E59" i="4"/>
  <c r="F9" i="4" s="1"/>
  <c r="G22" i="4"/>
  <c r="F33" i="4"/>
  <c r="G50" i="4"/>
  <c r="G60" i="4" s="1"/>
  <c r="H41" i="4"/>
  <c r="F59" i="4" l="1"/>
  <c r="G9" i="4" s="1"/>
  <c r="F51" i="4"/>
  <c r="I41" i="4"/>
  <c r="H50" i="4"/>
  <c r="H60" i="4" s="1"/>
  <c r="H22" i="4"/>
  <c r="G33" i="4"/>
  <c r="G59" i="4" l="1"/>
  <c r="H9" i="4" s="1"/>
  <c r="G51" i="4"/>
  <c r="I22" i="4"/>
  <c r="H33" i="4"/>
  <c r="I50" i="4"/>
  <c r="I60" i="4" s="1"/>
  <c r="J41" i="4"/>
  <c r="H59" i="4" l="1"/>
  <c r="I9" i="4" s="1"/>
  <c r="H51" i="4"/>
  <c r="J50" i="4"/>
  <c r="J60" i="4" s="1"/>
  <c r="K41" i="4"/>
  <c r="J22" i="4"/>
  <c r="I33" i="4"/>
  <c r="I59" i="4" l="1"/>
  <c r="J9" i="4" s="1"/>
  <c r="I51" i="4"/>
  <c r="J33" i="4"/>
  <c r="K22" i="4"/>
  <c r="K50" i="4"/>
  <c r="K60" i="4" s="1"/>
  <c r="L41" i="4"/>
  <c r="J59" i="4" l="1"/>
  <c r="K9" i="4" s="1"/>
  <c r="J51" i="4"/>
  <c r="M41" i="4"/>
  <c r="M50" i="4" s="1"/>
  <c r="M60" i="4" s="1"/>
  <c r="L50" i="4"/>
  <c r="L60" i="4" s="1"/>
  <c r="N41" i="4"/>
  <c r="N50" i="4" s="1"/>
  <c r="L22" i="4"/>
  <c r="K33" i="4"/>
  <c r="K59" i="4" l="1"/>
  <c r="L9" i="4" s="1"/>
  <c r="K51" i="4"/>
  <c r="M22" i="4"/>
  <c r="N22" i="4" s="1"/>
  <c r="L33" i="4"/>
  <c r="L59" i="4" l="1"/>
  <c r="M9" i="4" s="1"/>
  <c r="L51" i="4"/>
  <c r="M33" i="4"/>
  <c r="N33" i="4"/>
  <c r="M59" i="4" l="1"/>
  <c r="M51" i="4"/>
</calcChain>
</file>

<file path=xl/sharedStrings.xml><?xml version="1.0" encoding="utf-8"?>
<sst xmlns="http://schemas.openxmlformats.org/spreadsheetml/2006/main" count="56" uniqueCount="50">
  <si>
    <t>CITY OF PALOS VERDES ESTATES</t>
  </si>
  <si>
    <t>BUDGET FIVE-YEAR PROJECTION, TEN-YEAR OUTLOOK</t>
  </si>
  <si>
    <t>GENERAL FUND (FUND 01)/ LAW ENFORCEMENT FUND (FUND 23)</t>
  </si>
  <si>
    <t>BUDGET YEAR 2022-2023 through 2032-2033</t>
  </si>
  <si>
    <t>2023 Adopted</t>
  </si>
  <si>
    <t>10-Year Total</t>
  </si>
  <si>
    <t>FY Totals</t>
  </si>
  <si>
    <t>GENERAL FUND</t>
  </si>
  <si>
    <t>BEGINNING BALANCE</t>
  </si>
  <si>
    <t>Prop. Tax Inflation/Deflation Factor</t>
  </si>
  <si>
    <t>PARCEL TAX/Deflation Factor</t>
  </si>
  <si>
    <t>Other Taxes*</t>
  </si>
  <si>
    <t>Licenses and Permits</t>
  </si>
  <si>
    <t>Revenue from Other Agencies</t>
  </si>
  <si>
    <t>Charges for Services</t>
  </si>
  <si>
    <t>Interest and Rents</t>
  </si>
  <si>
    <t>Concessions</t>
  </si>
  <si>
    <t>Other Inflation/Deflation Factor</t>
  </si>
  <si>
    <t>REVENUES (RECEIPTS)</t>
  </si>
  <si>
    <t>Property Tax</t>
  </si>
  <si>
    <t>Parcel Tax PV PS</t>
  </si>
  <si>
    <t>Other Taxes</t>
  </si>
  <si>
    <t>Fines and Forfeitures</t>
  </si>
  <si>
    <t>Other Revenues</t>
  </si>
  <si>
    <t>Transfers In</t>
  </si>
  <si>
    <t>Total Revenues</t>
  </si>
  <si>
    <t>Admin. Inflation/Deflation Factor</t>
  </si>
  <si>
    <t>Safety Inflation/Deflation Factor</t>
  </si>
  <si>
    <t>Fire Inflation/Deflation Factor</t>
  </si>
  <si>
    <t>EXPENDITURES (DISBURSEMENTS)</t>
  </si>
  <si>
    <t>City Council</t>
  </si>
  <si>
    <t>City Manager</t>
  </si>
  <si>
    <t>City Attorney</t>
  </si>
  <si>
    <t>City Support Services</t>
  </si>
  <si>
    <t>Public Safety</t>
  </si>
  <si>
    <t>Fire Contract</t>
  </si>
  <si>
    <t>Community Planning and Development</t>
  </si>
  <si>
    <t>Public Works</t>
  </si>
  <si>
    <t>Operating Transfers Out</t>
  </si>
  <si>
    <t>Total Expenditures</t>
  </si>
  <si>
    <t>Net Revenues over Expenditures</t>
  </si>
  <si>
    <t>Ending Balance</t>
  </si>
  <si>
    <t>CIF</t>
  </si>
  <si>
    <t>Paydown of UAL Debt</t>
  </si>
  <si>
    <t>Parklands</t>
  </si>
  <si>
    <t>CAPEX</t>
  </si>
  <si>
    <t>ERP</t>
  </si>
  <si>
    <t>Surplus/(Deficit)</t>
  </si>
  <si>
    <t>City Hall Improvements</t>
  </si>
  <si>
    <t>Reserve Policy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</si>
</sst>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rgb="FF0070C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6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6" fontId="0" fillId="0" borderId="0" xfId="1" applyNumberFormat="1" applyFont="1"/>
    <xf numFmtId="8" fontId="3" fillId="0" borderId="5" xfId="1" applyNumberFormat="1" applyFont="1" applyBorder="1"/>
    <xf numFmtId="8" fontId="0" fillId="0" borderId="0" xfId="1" applyNumberFormat="1" applyFont="1"/>
    <xf numFmtId="8" fontId="0" fillId="0" borderId="5" xfId="1" applyNumberFormat="1" applyFont="1" applyBorder="1"/>
    <xf numFmtId="8" fontId="4" fillId="0" borderId="5" xfId="1" applyNumberFormat="1" applyFont="1" applyBorder="1" applyAlignment="1">
      <alignment horizontal="center"/>
    </xf>
    <xf numFmtId="8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1" fillId="5" borderId="0" xfId="0" applyFont="1" applyFill="1"/>
    <xf numFmtId="0" fontId="11" fillId="6" borderId="0" xfId="0" applyFont="1" applyFill="1"/>
    <xf numFmtId="8" fontId="12" fillId="2" borderId="5" xfId="1" applyNumberFormat="1" applyFont="1" applyFill="1" applyBorder="1"/>
    <xf numFmtId="8" fontId="12" fillId="5" borderId="5" xfId="1" applyNumberFormat="1" applyFont="1" applyFill="1" applyBorder="1"/>
    <xf numFmtId="8" fontId="3" fillId="6" borderId="5" xfId="1" applyNumberFormat="1" applyFont="1" applyFill="1" applyBorder="1"/>
    <xf numFmtId="8" fontId="3" fillId="3" borderId="5" xfId="1" applyNumberFormat="1" applyFont="1" applyFill="1" applyBorder="1"/>
    <xf numFmtId="10" fontId="10" fillId="2" borderId="0" xfId="0" applyNumberFormat="1" applyFont="1" applyFill="1" applyAlignment="1">
      <alignment horizontal="center"/>
    </xf>
    <xf numFmtId="10" fontId="10" fillId="5" borderId="0" xfId="0" applyNumberFormat="1" applyFont="1" applyFill="1" applyAlignment="1">
      <alignment horizontal="center"/>
    </xf>
    <xf numFmtId="10" fontId="10" fillId="6" borderId="0" xfId="0" applyNumberFormat="1" applyFont="1" applyFill="1" applyAlignment="1">
      <alignment horizontal="center"/>
    </xf>
    <xf numFmtId="10" fontId="10" fillId="3" borderId="0" xfId="0" applyNumberFormat="1" applyFont="1" applyFill="1" applyAlignment="1">
      <alignment horizontal="center"/>
    </xf>
    <xf numFmtId="0" fontId="0" fillId="7" borderId="0" xfId="0" applyFill="1"/>
    <xf numFmtId="6" fontId="0" fillId="0" borderId="5" xfId="1" applyNumberFormat="1" applyFont="1" applyBorder="1"/>
    <xf numFmtId="6" fontId="0" fillId="0" borderId="4" xfId="1" applyNumberFormat="1" applyFont="1" applyBorder="1"/>
    <xf numFmtId="6" fontId="0" fillId="0" borderId="5" xfId="1" applyNumberFormat="1" applyFont="1" applyFill="1" applyBorder="1"/>
    <xf numFmtId="6" fontId="0" fillId="0" borderId="0" xfId="1" applyNumberFormat="1" applyFont="1" applyBorder="1"/>
    <xf numFmtId="6" fontId="0" fillId="7" borderId="0" xfId="1" applyNumberFormat="1" applyFont="1" applyFill="1" applyBorder="1"/>
    <xf numFmtId="6" fontId="0" fillId="0" borderId="2" xfId="1" applyNumberFormat="1" applyFont="1" applyFill="1" applyBorder="1"/>
    <xf numFmtId="0" fontId="13" fillId="0" borderId="0" xfId="0" applyFont="1" applyAlignment="1">
      <alignment horizontal="center"/>
    </xf>
    <xf numFmtId="6" fontId="2" fillId="0" borderId="2" xfId="1" applyNumberFormat="1" applyFont="1" applyBorder="1"/>
    <xf numFmtId="6" fontId="2" fillId="0" borderId="4" xfId="1" applyNumberFormat="1" applyFont="1" applyBorder="1"/>
    <xf numFmtId="6" fontId="2" fillId="0" borderId="3" xfId="1" applyNumberFormat="1" applyFont="1" applyFill="1" applyBorder="1"/>
    <xf numFmtId="6" fontId="2" fillId="0" borderId="1" xfId="1" applyNumberFormat="1" applyFont="1" applyBorder="1" applyAlignment="1">
      <alignment horizontal="right"/>
    </xf>
    <xf numFmtId="0" fontId="11" fillId="8" borderId="0" xfId="0" applyFont="1" applyFill="1"/>
    <xf numFmtId="0" fontId="11" fillId="9" borderId="0" xfId="0" applyFont="1" applyFill="1"/>
    <xf numFmtId="8" fontId="9" fillId="0" borderId="5" xfId="1" applyNumberFormat="1" applyFont="1" applyFill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0" fontId="2" fillId="0" borderId="0" xfId="0" applyFont="1"/>
    <xf numFmtId="0" fontId="14" fillId="0" borderId="0" xfId="0" applyFont="1" applyAlignment="1">
      <alignment horizontal="center"/>
    </xf>
    <xf numFmtId="8" fontId="15" fillId="0" borderId="0" xfId="1" applyNumberFormat="1" applyFont="1" applyAlignment="1">
      <alignment horizontal="center"/>
    </xf>
    <xf numFmtId="6" fontId="2" fillId="0" borderId="0" xfId="1" applyNumberFormat="1" applyFont="1"/>
    <xf numFmtId="8" fontId="2" fillId="0" borderId="0" xfId="1" applyNumberFormat="1" applyFont="1"/>
    <xf numFmtId="6" fontId="2" fillId="0" borderId="0" xfId="1" applyNumberFormat="1" applyFont="1" applyBorder="1"/>
    <xf numFmtId="6" fontId="2" fillId="7" borderId="0" xfId="1" applyNumberFormat="1" applyFont="1" applyFill="1" applyBorder="1"/>
    <xf numFmtId="8" fontId="3" fillId="0" borderId="5" xfId="1" applyNumberFormat="1" applyFont="1" applyFill="1" applyBorder="1"/>
    <xf numFmtId="10" fontId="10" fillId="2" borderId="0" xfId="2" applyNumberFormat="1" applyFont="1" applyFill="1" applyAlignment="1">
      <alignment horizontal="center"/>
    </xf>
    <xf numFmtId="10" fontId="10" fillId="5" borderId="0" xfId="2" applyNumberFormat="1" applyFont="1" applyFill="1" applyAlignment="1">
      <alignment horizontal="center"/>
    </xf>
    <xf numFmtId="10" fontId="10" fillId="3" borderId="0" xfId="2" applyNumberFormat="1" applyFont="1" applyFill="1" applyAlignment="1">
      <alignment horizontal="center"/>
    </xf>
    <xf numFmtId="10" fontId="10" fillId="4" borderId="0" xfId="2" applyNumberFormat="1" applyFont="1" applyFill="1" applyAlignment="1">
      <alignment horizontal="center"/>
    </xf>
    <xf numFmtId="10" fontId="10" fillId="8" borderId="0" xfId="2" applyNumberFormat="1" applyFont="1" applyFill="1" applyAlignment="1">
      <alignment horizontal="center"/>
    </xf>
    <xf numFmtId="10" fontId="10" fillId="9" borderId="0" xfId="2" applyNumberFormat="1" applyFont="1" applyFill="1" applyAlignment="1">
      <alignment horizontal="center"/>
    </xf>
    <xf numFmtId="10" fontId="10" fillId="6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6" fontId="2" fillId="0" borderId="6" xfId="1" applyNumberFormat="1" applyFont="1" applyFill="1" applyBorder="1" applyAlignment="1">
      <alignment horizontal="right"/>
    </xf>
    <xf numFmtId="6" fontId="0" fillId="0" borderId="0" xfId="0" applyNumberFormat="1"/>
    <xf numFmtId="0" fontId="0" fillId="7" borderId="0" xfId="0" applyFill="1" applyBorder="1"/>
    <xf numFmtId="6" fontId="0" fillId="0" borderId="1" xfId="1" applyNumberFormat="1" applyFont="1" applyBorder="1"/>
    <xf numFmtId="6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0" fontId="11" fillId="2" borderId="5" xfId="2" applyNumberFormat="1" applyFont="1" applyFill="1" applyBorder="1"/>
    <xf numFmtId="10" fontId="11" fillId="5" borderId="5" xfId="2" applyNumberFormat="1" applyFont="1" applyFill="1" applyBorder="1"/>
    <xf numFmtId="10" fontId="11" fillId="3" borderId="5" xfId="2" applyNumberFormat="1" applyFont="1" applyFill="1" applyBorder="1"/>
    <xf numFmtId="10" fontId="11" fillId="4" borderId="5" xfId="2" applyNumberFormat="1" applyFont="1" applyFill="1" applyBorder="1"/>
    <xf numFmtId="10" fontId="11" fillId="8" borderId="5" xfId="2" applyNumberFormat="1" applyFont="1" applyFill="1" applyBorder="1"/>
    <xf numFmtId="10" fontId="11" fillId="9" borderId="5" xfId="2" applyNumberFormat="1" applyFont="1" applyFill="1" applyBorder="1"/>
    <xf numFmtId="10" fontId="11" fillId="6" borderId="5" xfId="2" applyNumberFormat="1" applyFont="1" applyFill="1" applyBorder="1"/>
    <xf numFmtId="6" fontId="2" fillId="0" borderId="2" xfId="1" applyNumberFormat="1" applyFont="1" applyFill="1" applyBorder="1"/>
    <xf numFmtId="0" fontId="0" fillId="7" borderId="8" xfId="0" applyFill="1" applyBorder="1"/>
    <xf numFmtId="6" fontId="0" fillId="7" borderId="1" xfId="1" applyNumberFormat="1" applyFont="1" applyFill="1" applyBorder="1"/>
    <xf numFmtId="6" fontId="0" fillId="7" borderId="0" xfId="1" applyNumberFormat="1" applyFont="1" applyFill="1"/>
    <xf numFmtId="0" fontId="0" fillId="0" borderId="0" xfId="0" applyFill="1" applyBorder="1"/>
    <xf numFmtId="6" fontId="1" fillId="0" borderId="4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F890A-CA84-401A-93F9-68D580805DC4}">
  <sheetPr>
    <tabColor rgb="FF92D050"/>
    <pageSetUpPr fitToPage="1"/>
  </sheetPr>
  <dimension ref="A1:N62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65" sqref="B65"/>
    </sheetView>
  </sheetViews>
  <sheetFormatPr defaultRowHeight="14.4" x14ac:dyDescent="0.3"/>
  <cols>
    <col min="1" max="1" width="5.5546875" customWidth="1"/>
    <col min="2" max="2" width="40.109375" bestFit="1" customWidth="1"/>
    <col min="3" max="3" width="18.33203125" customWidth="1"/>
    <col min="4" max="13" width="16.33203125" customWidth="1"/>
    <col min="14" max="14" width="16.33203125" style="45" customWidth="1"/>
  </cols>
  <sheetData>
    <row r="1" spans="1:14" ht="15.6" x14ac:dyDescent="0.3">
      <c r="B1" s="13"/>
      <c r="C1" s="13"/>
      <c r="D1" s="13"/>
      <c r="E1" s="13"/>
      <c r="F1" s="13"/>
      <c r="G1" s="13"/>
      <c r="H1" s="13" t="s">
        <v>0</v>
      </c>
      <c r="I1" s="13"/>
      <c r="J1" s="13"/>
      <c r="K1" s="13"/>
      <c r="L1" s="13"/>
      <c r="M1" s="13"/>
      <c r="N1" s="13"/>
    </row>
    <row r="2" spans="1:14" ht="21" x14ac:dyDescent="0.4">
      <c r="B2" s="13"/>
      <c r="C2" s="13"/>
      <c r="D2" s="13"/>
      <c r="E2" s="13"/>
      <c r="F2" s="13"/>
      <c r="G2" s="14"/>
      <c r="H2" s="69" t="s">
        <v>1</v>
      </c>
      <c r="I2" s="14"/>
      <c r="J2" s="13"/>
      <c r="K2" s="13"/>
      <c r="L2" s="13"/>
      <c r="M2" s="13"/>
      <c r="N2" s="13"/>
    </row>
    <row r="3" spans="1:14" ht="15.6" x14ac:dyDescent="0.3">
      <c r="B3" s="13"/>
      <c r="C3" s="13"/>
      <c r="D3" s="13"/>
      <c r="E3" s="13"/>
      <c r="F3" s="13"/>
      <c r="G3" s="13"/>
      <c r="H3" s="70" t="s">
        <v>2</v>
      </c>
      <c r="I3" s="13"/>
      <c r="J3" s="13"/>
      <c r="K3" s="13"/>
      <c r="L3" s="13"/>
      <c r="M3" s="13"/>
      <c r="N3" s="13"/>
    </row>
    <row r="4" spans="1:14" ht="15.6" x14ac:dyDescent="0.3">
      <c r="B4" s="13"/>
      <c r="C4" s="13"/>
      <c r="D4" s="13"/>
      <c r="E4" s="13"/>
      <c r="F4" s="13"/>
      <c r="G4" s="13"/>
      <c r="H4" s="70" t="s">
        <v>3</v>
      </c>
      <c r="I4" s="13"/>
      <c r="J4" s="13"/>
      <c r="K4" s="13"/>
      <c r="L4" s="13"/>
      <c r="M4" s="13"/>
      <c r="N4" s="13"/>
    </row>
    <row r="5" spans="1:14" s="60" customFormat="1" ht="15" thickBot="1" x14ac:dyDescent="0.35">
      <c r="C5" s="60">
        <v>0</v>
      </c>
      <c r="D5" s="60">
        <f>+C5+1</f>
        <v>1</v>
      </c>
      <c r="E5" s="60">
        <f>+D5+1</f>
        <v>2</v>
      </c>
      <c r="F5" s="60">
        <f t="shared" ref="F5:M6" si="0">+E5+1</f>
        <v>3</v>
      </c>
      <c r="G5" s="60">
        <f t="shared" si="0"/>
        <v>4</v>
      </c>
      <c r="H5" s="60">
        <f t="shared" si="0"/>
        <v>5</v>
      </c>
      <c r="I5" s="60">
        <f t="shared" si="0"/>
        <v>6</v>
      </c>
      <c r="J5" s="60">
        <f t="shared" si="0"/>
        <v>7</v>
      </c>
      <c r="K5" s="60">
        <f t="shared" si="0"/>
        <v>8</v>
      </c>
      <c r="L5" s="60">
        <f t="shared" si="0"/>
        <v>9</v>
      </c>
      <c r="M5" s="60">
        <f t="shared" si="0"/>
        <v>10</v>
      </c>
      <c r="N5" s="61"/>
    </row>
    <row r="6" spans="1:14" s="45" customFormat="1" x14ac:dyDescent="0.3">
      <c r="C6" s="63" t="s">
        <v>4</v>
      </c>
      <c r="D6" s="62">
        <v>2024</v>
      </c>
      <c r="E6" s="62">
        <f t="shared" ref="E6" si="1">+D6+1</f>
        <v>2025</v>
      </c>
      <c r="F6" s="62">
        <f t="shared" si="0"/>
        <v>2026</v>
      </c>
      <c r="G6" s="62">
        <f t="shared" si="0"/>
        <v>2027</v>
      </c>
      <c r="H6" s="62">
        <f t="shared" si="0"/>
        <v>2028</v>
      </c>
      <c r="I6" s="62">
        <f t="shared" si="0"/>
        <v>2029</v>
      </c>
      <c r="J6" s="62">
        <f t="shared" si="0"/>
        <v>2030</v>
      </c>
      <c r="K6" s="62">
        <f t="shared" si="0"/>
        <v>2031</v>
      </c>
      <c r="L6" s="62">
        <f t="shared" si="0"/>
        <v>2032</v>
      </c>
      <c r="M6" s="62">
        <f t="shared" si="0"/>
        <v>2033</v>
      </c>
      <c r="N6" s="62" t="s">
        <v>5</v>
      </c>
    </row>
    <row r="7" spans="1:14" x14ac:dyDescent="0.3">
      <c r="A7" s="12"/>
      <c r="B7" s="12"/>
      <c r="C7" s="9" t="s">
        <v>6</v>
      </c>
      <c r="D7" s="10"/>
      <c r="E7" s="10"/>
      <c r="F7" s="10"/>
      <c r="G7" s="10"/>
      <c r="H7" s="36"/>
      <c r="I7" s="36"/>
      <c r="J7" s="36"/>
      <c r="K7" s="36"/>
      <c r="L7" s="36"/>
      <c r="M7" s="36"/>
      <c r="N7" s="46"/>
    </row>
    <row r="8" spans="1:14" x14ac:dyDescent="0.3">
      <c r="A8" s="11" t="s">
        <v>7</v>
      </c>
      <c r="B8" s="7"/>
      <c r="C8" s="9"/>
      <c r="D8" s="10"/>
      <c r="E8" s="10"/>
      <c r="F8" s="10"/>
      <c r="G8" s="10"/>
      <c r="H8" s="36"/>
      <c r="I8" s="36"/>
      <c r="J8" s="36"/>
      <c r="K8" s="36"/>
      <c r="L8" s="36"/>
      <c r="M8" s="36"/>
      <c r="N8" s="46"/>
    </row>
    <row r="9" spans="1:14" x14ac:dyDescent="0.3">
      <c r="A9" s="8" t="s">
        <v>8</v>
      </c>
      <c r="B9" s="7"/>
      <c r="C9" s="64">
        <v>26199683</v>
      </c>
      <c r="D9" s="40">
        <f>+C59</f>
        <v>26515533</v>
      </c>
      <c r="E9" s="40">
        <f t="shared" ref="E9:M9" si="2">+D59</f>
        <v>27632715.59</v>
      </c>
      <c r="F9" s="40">
        <f t="shared" si="2"/>
        <v>28416452.241699997</v>
      </c>
      <c r="G9" s="40">
        <f t="shared" si="2"/>
        <v>28849636.457511</v>
      </c>
      <c r="H9" s="40">
        <f t="shared" si="2"/>
        <v>28914394.486882731</v>
      </c>
      <c r="I9" s="40">
        <f t="shared" si="2"/>
        <v>23532052.747728352</v>
      </c>
      <c r="J9" s="40">
        <f t="shared" si="2"/>
        <v>17743103.900079124</v>
      </c>
      <c r="K9" s="40">
        <f t="shared" si="2"/>
        <v>11527171.516959995</v>
      </c>
      <c r="L9" s="40">
        <f t="shared" si="2"/>
        <v>4862973.2952485122</v>
      </c>
      <c r="M9" s="40">
        <f t="shared" si="2"/>
        <v>-2271717.2530389316</v>
      </c>
      <c r="N9" s="40"/>
    </row>
    <row r="10" spans="1:14" x14ac:dyDescent="0.3">
      <c r="A10" s="7"/>
      <c r="B10" s="7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47"/>
    </row>
    <row r="11" spans="1:14" s="15" customFormat="1" x14ac:dyDescent="0.3">
      <c r="A11" s="7"/>
      <c r="B11" s="18" t="s">
        <v>9</v>
      </c>
      <c r="C11" s="71"/>
      <c r="D11" s="53">
        <v>0.03</v>
      </c>
      <c r="E11" s="53">
        <v>0.03</v>
      </c>
      <c r="F11" s="53">
        <v>0.03</v>
      </c>
      <c r="G11" s="53">
        <v>0.03</v>
      </c>
      <c r="H11" s="53">
        <v>0.03</v>
      </c>
      <c r="I11" s="53">
        <v>0.03</v>
      </c>
      <c r="J11" s="53">
        <v>0.03</v>
      </c>
      <c r="K11" s="53">
        <v>0.03</v>
      </c>
      <c r="L11" s="53">
        <v>0.03</v>
      </c>
      <c r="M11" s="53">
        <v>0.03</v>
      </c>
    </row>
    <row r="12" spans="1:14" s="15" customFormat="1" x14ac:dyDescent="0.3">
      <c r="A12" s="7"/>
      <c r="B12" s="18" t="s">
        <v>10</v>
      </c>
      <c r="C12" s="71"/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</row>
    <row r="13" spans="1:14" s="15" customFormat="1" x14ac:dyDescent="0.3">
      <c r="A13" s="7"/>
      <c r="B13" s="19" t="s">
        <v>11</v>
      </c>
      <c r="C13" s="72"/>
      <c r="D13" s="54">
        <v>0.02</v>
      </c>
      <c r="E13" s="54">
        <v>0.02</v>
      </c>
      <c r="F13" s="54">
        <v>0.02</v>
      </c>
      <c r="G13" s="54">
        <v>0.02</v>
      </c>
      <c r="H13" s="54">
        <v>0.02</v>
      </c>
      <c r="I13" s="54">
        <v>0.02</v>
      </c>
      <c r="J13" s="54">
        <v>0.02</v>
      </c>
      <c r="K13" s="54">
        <v>0.02</v>
      </c>
      <c r="L13" s="54">
        <v>0.02</v>
      </c>
      <c r="M13" s="54">
        <v>0.02</v>
      </c>
    </row>
    <row r="14" spans="1:14" s="15" customFormat="1" x14ac:dyDescent="0.3">
      <c r="A14" s="7"/>
      <c r="B14" s="16" t="s">
        <v>12</v>
      </c>
      <c r="C14" s="73"/>
      <c r="D14" s="55">
        <v>0.02</v>
      </c>
      <c r="E14" s="55">
        <v>0.02</v>
      </c>
      <c r="F14" s="55">
        <v>0.02</v>
      </c>
      <c r="G14" s="55">
        <v>0.02</v>
      </c>
      <c r="H14" s="55">
        <v>0.02</v>
      </c>
      <c r="I14" s="55">
        <v>0.02</v>
      </c>
      <c r="J14" s="55">
        <v>0.02</v>
      </c>
      <c r="K14" s="55">
        <v>0.02</v>
      </c>
      <c r="L14" s="55">
        <v>0.02</v>
      </c>
      <c r="M14" s="55">
        <v>0.02</v>
      </c>
    </row>
    <row r="15" spans="1:14" s="15" customFormat="1" x14ac:dyDescent="0.3">
      <c r="A15" s="7"/>
      <c r="B15" s="17" t="s">
        <v>13</v>
      </c>
      <c r="C15" s="74"/>
      <c r="D15" s="56">
        <v>0.02</v>
      </c>
      <c r="E15" s="56">
        <v>0.02</v>
      </c>
      <c r="F15" s="56">
        <v>0.02</v>
      </c>
      <c r="G15" s="56">
        <v>0.02</v>
      </c>
      <c r="H15" s="56">
        <v>0.02</v>
      </c>
      <c r="I15" s="56">
        <v>0.02</v>
      </c>
      <c r="J15" s="56">
        <v>0.02</v>
      </c>
      <c r="K15" s="56">
        <v>0.02</v>
      </c>
      <c r="L15" s="56">
        <v>0.02</v>
      </c>
      <c r="M15" s="56">
        <v>0.02</v>
      </c>
    </row>
    <row r="16" spans="1:14" s="15" customFormat="1" x14ac:dyDescent="0.3">
      <c r="A16" s="7"/>
      <c r="B16" s="41" t="s">
        <v>14</v>
      </c>
      <c r="C16" s="75"/>
      <c r="D16" s="57">
        <v>0.02</v>
      </c>
      <c r="E16" s="57">
        <v>0.02</v>
      </c>
      <c r="F16" s="57">
        <v>0.02</v>
      </c>
      <c r="G16" s="57">
        <v>0.02</v>
      </c>
      <c r="H16" s="57">
        <v>0.02</v>
      </c>
      <c r="I16" s="57">
        <v>0.02</v>
      </c>
      <c r="J16" s="57">
        <v>0.02</v>
      </c>
      <c r="K16" s="57">
        <v>0.02</v>
      </c>
      <c r="L16" s="57">
        <v>0.02</v>
      </c>
      <c r="M16" s="57">
        <v>0.02</v>
      </c>
    </row>
    <row r="17" spans="1:14" s="15" customFormat="1" x14ac:dyDescent="0.3">
      <c r="A17" s="7"/>
      <c r="B17" s="42" t="s">
        <v>15</v>
      </c>
      <c r="C17" s="76"/>
      <c r="D17" s="58">
        <v>0.02</v>
      </c>
      <c r="E17" s="58">
        <v>0.02</v>
      </c>
      <c r="F17" s="58">
        <v>0.02</v>
      </c>
      <c r="G17" s="58">
        <v>0.02</v>
      </c>
      <c r="H17" s="58">
        <v>0.02</v>
      </c>
      <c r="I17" s="58">
        <v>0.02</v>
      </c>
      <c r="J17" s="58">
        <v>0.02</v>
      </c>
      <c r="K17" s="58">
        <v>0.02</v>
      </c>
      <c r="L17" s="58">
        <v>0.02</v>
      </c>
      <c r="M17" s="58">
        <v>0.02</v>
      </c>
    </row>
    <row r="18" spans="1:14" s="15" customFormat="1" x14ac:dyDescent="0.3">
      <c r="A18" s="7"/>
      <c r="B18" s="42" t="s">
        <v>16</v>
      </c>
      <c r="C18" s="76"/>
      <c r="D18" s="58">
        <v>0.02</v>
      </c>
      <c r="E18" s="58">
        <v>0.02</v>
      </c>
      <c r="F18" s="58">
        <v>0.02</v>
      </c>
      <c r="G18" s="58">
        <v>0.02</v>
      </c>
      <c r="H18" s="58">
        <v>0.02</v>
      </c>
      <c r="I18" s="58">
        <v>0.02</v>
      </c>
      <c r="J18" s="58">
        <v>0.02</v>
      </c>
      <c r="K18" s="58">
        <v>0.02</v>
      </c>
      <c r="L18" s="58">
        <v>0.02</v>
      </c>
      <c r="M18" s="58">
        <v>0.02</v>
      </c>
    </row>
    <row r="19" spans="1:14" s="15" customFormat="1" x14ac:dyDescent="0.3">
      <c r="A19" s="7"/>
      <c r="B19" s="20" t="s">
        <v>17</v>
      </c>
      <c r="C19" s="77"/>
      <c r="D19" s="59">
        <v>0.02</v>
      </c>
      <c r="E19" s="59">
        <v>0.02</v>
      </c>
      <c r="F19" s="59">
        <v>0.02</v>
      </c>
      <c r="G19" s="59">
        <v>0.02</v>
      </c>
      <c r="H19" s="59">
        <v>0.02</v>
      </c>
      <c r="I19" s="59">
        <v>0.02</v>
      </c>
      <c r="J19" s="59">
        <v>0.02</v>
      </c>
      <c r="K19" s="59">
        <v>0.02</v>
      </c>
      <c r="L19" s="59">
        <v>0.02</v>
      </c>
      <c r="M19" s="59">
        <v>0.02</v>
      </c>
    </row>
    <row r="20" spans="1:14" s="15" customFormat="1" x14ac:dyDescent="0.3">
      <c r="A20" s="7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x14ac:dyDescent="0.3">
      <c r="A21" s="45" t="s">
        <v>18</v>
      </c>
      <c r="B21" s="7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47"/>
    </row>
    <row r="22" spans="1:14" x14ac:dyDescent="0.3">
      <c r="B22" s="18" t="s">
        <v>19</v>
      </c>
      <c r="C22" s="30">
        <v>9575200</v>
      </c>
      <c r="D22" s="1">
        <f t="shared" ref="D22:D30" si="3">+C22*(1+D11)</f>
        <v>9862456</v>
      </c>
      <c r="E22" s="1">
        <f t="shared" ref="E22:M23" si="4">+D22*(1+E11)</f>
        <v>10158329.68</v>
      </c>
      <c r="F22" s="1">
        <f t="shared" si="4"/>
        <v>10463079.5704</v>
      </c>
      <c r="G22" s="1">
        <f t="shared" si="4"/>
        <v>10776971.957512001</v>
      </c>
      <c r="H22" s="1">
        <f t="shared" si="4"/>
        <v>11100281.116237361</v>
      </c>
      <c r="I22" s="1">
        <f t="shared" si="4"/>
        <v>11433289.549724482</v>
      </c>
      <c r="J22" s="1">
        <f t="shared" si="4"/>
        <v>11776288.236216217</v>
      </c>
      <c r="K22" s="1">
        <f t="shared" si="4"/>
        <v>12129576.883302703</v>
      </c>
      <c r="L22" s="1">
        <f t="shared" si="4"/>
        <v>12493464.189801784</v>
      </c>
      <c r="M22" s="1">
        <f t="shared" si="4"/>
        <v>12868268.115495838</v>
      </c>
      <c r="N22" s="48">
        <f>+SUM(D22:M22)</f>
        <v>113062005.29869038</v>
      </c>
    </row>
    <row r="23" spans="1:14" x14ac:dyDescent="0.3">
      <c r="B23" s="18" t="s">
        <v>20</v>
      </c>
      <c r="C23" s="30">
        <v>5060000</v>
      </c>
      <c r="D23" s="1">
        <f t="shared" si="3"/>
        <v>5060000</v>
      </c>
      <c r="E23" s="1">
        <f t="shared" si="4"/>
        <v>5060000</v>
      </c>
      <c r="F23" s="1">
        <f t="shared" si="4"/>
        <v>5060000</v>
      </c>
      <c r="G23" s="1">
        <f t="shared" si="4"/>
        <v>5060000</v>
      </c>
      <c r="H23" s="1">
        <v>0</v>
      </c>
      <c r="I23" s="1">
        <v>0</v>
      </c>
      <c r="J23" s="1">
        <f t="shared" si="4"/>
        <v>0</v>
      </c>
      <c r="K23" s="1">
        <f t="shared" si="4"/>
        <v>0</v>
      </c>
      <c r="L23" s="1">
        <f t="shared" si="4"/>
        <v>0</v>
      </c>
      <c r="M23" s="1">
        <f t="shared" si="4"/>
        <v>0</v>
      </c>
      <c r="N23" s="48">
        <f t="shared" ref="N23:N32" si="5">+SUM(D23:M23)</f>
        <v>20240000</v>
      </c>
    </row>
    <row r="24" spans="1:14" x14ac:dyDescent="0.3">
      <c r="B24" s="19" t="s">
        <v>21</v>
      </c>
      <c r="C24" s="30">
        <v>1784100</v>
      </c>
      <c r="D24" s="1">
        <f t="shared" si="3"/>
        <v>1819782</v>
      </c>
      <c r="E24" s="1">
        <f t="shared" ref="E24:M24" si="6">+D24*(1+E13)</f>
        <v>1856177.6400000001</v>
      </c>
      <c r="F24" s="1">
        <f t="shared" si="6"/>
        <v>1893301.1928000001</v>
      </c>
      <c r="G24" s="1">
        <f t="shared" si="6"/>
        <v>1931167.2166560001</v>
      </c>
      <c r="H24" s="1">
        <f t="shared" si="6"/>
        <v>1969790.56098912</v>
      </c>
      <c r="I24" s="1">
        <f t="shared" si="6"/>
        <v>2009186.3722089024</v>
      </c>
      <c r="J24" s="1">
        <f t="shared" si="6"/>
        <v>2049370.0996530806</v>
      </c>
      <c r="K24" s="1">
        <f t="shared" si="6"/>
        <v>2090357.5016461422</v>
      </c>
      <c r="L24" s="1">
        <f t="shared" si="6"/>
        <v>2132164.6516790651</v>
      </c>
      <c r="M24" s="1">
        <f t="shared" si="6"/>
        <v>2174807.9447126463</v>
      </c>
      <c r="N24" s="48">
        <f t="shared" si="5"/>
        <v>19926105.180344954</v>
      </c>
    </row>
    <row r="25" spans="1:14" x14ac:dyDescent="0.3">
      <c r="B25" s="16" t="s">
        <v>12</v>
      </c>
      <c r="C25" s="30">
        <v>692200</v>
      </c>
      <c r="D25" s="1">
        <f t="shared" si="3"/>
        <v>706044</v>
      </c>
      <c r="E25" s="1">
        <f t="shared" ref="E25:M25" si="7">+D25*(1+E14)</f>
        <v>720164.88</v>
      </c>
      <c r="F25" s="1">
        <f t="shared" si="7"/>
        <v>734568.17760000005</v>
      </c>
      <c r="G25" s="1">
        <f t="shared" si="7"/>
        <v>749259.54115200008</v>
      </c>
      <c r="H25" s="1">
        <f t="shared" si="7"/>
        <v>764244.73197504005</v>
      </c>
      <c r="I25" s="1">
        <f t="shared" si="7"/>
        <v>779529.62661454082</v>
      </c>
      <c r="J25" s="1">
        <f t="shared" si="7"/>
        <v>795120.21914683166</v>
      </c>
      <c r="K25" s="1">
        <f t="shared" si="7"/>
        <v>811022.62352976832</v>
      </c>
      <c r="L25" s="1">
        <f t="shared" si="7"/>
        <v>827243.07600036368</v>
      </c>
      <c r="M25" s="1">
        <f t="shared" si="7"/>
        <v>843787.93752037094</v>
      </c>
      <c r="N25" s="48">
        <f t="shared" si="5"/>
        <v>7730984.8135389155</v>
      </c>
    </row>
    <row r="26" spans="1:14" x14ac:dyDescent="0.3">
      <c r="B26" s="17" t="s">
        <v>13</v>
      </c>
      <c r="C26" s="30">
        <v>1816000</v>
      </c>
      <c r="D26" s="1">
        <f t="shared" si="3"/>
        <v>1852320</v>
      </c>
      <c r="E26" s="1">
        <f t="shared" ref="E26:M26" si="8">+D26*(1+E15)</f>
        <v>1889366.4000000001</v>
      </c>
      <c r="F26" s="1">
        <f t="shared" si="8"/>
        <v>1927153.7280000001</v>
      </c>
      <c r="G26" s="1">
        <f t="shared" si="8"/>
        <v>1965696.8025600002</v>
      </c>
      <c r="H26" s="1">
        <f t="shared" si="8"/>
        <v>2005010.7386112004</v>
      </c>
      <c r="I26" s="1">
        <f t="shared" si="8"/>
        <v>2045110.9533834243</v>
      </c>
      <c r="J26" s="1">
        <f t="shared" si="8"/>
        <v>2086013.1724510929</v>
      </c>
      <c r="K26" s="1">
        <f t="shared" si="8"/>
        <v>2127733.4359001149</v>
      </c>
      <c r="L26" s="1">
        <f t="shared" si="8"/>
        <v>2170288.1046181172</v>
      </c>
      <c r="M26" s="1">
        <f t="shared" si="8"/>
        <v>2213693.8667104794</v>
      </c>
      <c r="N26" s="48">
        <f t="shared" si="5"/>
        <v>20282387.202234432</v>
      </c>
    </row>
    <row r="27" spans="1:14" x14ac:dyDescent="0.3">
      <c r="B27" s="41" t="s">
        <v>14</v>
      </c>
      <c r="C27" s="30">
        <v>1033500</v>
      </c>
      <c r="D27" s="1">
        <f t="shared" si="3"/>
        <v>1054170</v>
      </c>
      <c r="E27" s="1">
        <f t="shared" ref="E27:M27" si="9">+D27*(1+E16)</f>
        <v>1075253.3999999999</v>
      </c>
      <c r="F27" s="1">
        <f t="shared" si="9"/>
        <v>1096758.4679999999</v>
      </c>
      <c r="G27" s="1">
        <f t="shared" si="9"/>
        <v>1118693.6373599998</v>
      </c>
      <c r="H27" s="1">
        <f t="shared" si="9"/>
        <v>1141067.5101071999</v>
      </c>
      <c r="I27" s="1">
        <f t="shared" si="9"/>
        <v>1163888.860309344</v>
      </c>
      <c r="J27" s="1">
        <f t="shared" si="9"/>
        <v>1187166.6375155309</v>
      </c>
      <c r="K27" s="1">
        <f t="shared" si="9"/>
        <v>1210909.9702658416</v>
      </c>
      <c r="L27" s="1">
        <f t="shared" si="9"/>
        <v>1235128.1696711585</v>
      </c>
      <c r="M27" s="1">
        <f t="shared" si="9"/>
        <v>1259830.7330645816</v>
      </c>
      <c r="N27" s="48">
        <f t="shared" si="5"/>
        <v>11542867.386293657</v>
      </c>
    </row>
    <row r="28" spans="1:14" x14ac:dyDescent="0.3">
      <c r="B28" s="42" t="s">
        <v>15</v>
      </c>
      <c r="C28" s="30">
        <v>391000</v>
      </c>
      <c r="D28" s="1">
        <f t="shared" si="3"/>
        <v>398820</v>
      </c>
      <c r="E28" s="1">
        <f t="shared" ref="E28:M28" si="10">+D28*(1+E17)</f>
        <v>406796.4</v>
      </c>
      <c r="F28" s="1">
        <f t="shared" si="10"/>
        <v>414932.32800000004</v>
      </c>
      <c r="G28" s="1">
        <f t="shared" si="10"/>
        <v>423230.97456000006</v>
      </c>
      <c r="H28" s="1">
        <f t="shared" si="10"/>
        <v>431695.59405120008</v>
      </c>
      <c r="I28" s="1">
        <f t="shared" si="10"/>
        <v>440329.5059322241</v>
      </c>
      <c r="J28" s="1">
        <f t="shared" si="10"/>
        <v>449136.09605086857</v>
      </c>
      <c r="K28" s="1">
        <f t="shared" si="10"/>
        <v>458118.81797188596</v>
      </c>
      <c r="L28" s="1">
        <f t="shared" si="10"/>
        <v>467281.19433132367</v>
      </c>
      <c r="M28" s="1">
        <f t="shared" si="10"/>
        <v>476626.81821795017</v>
      </c>
      <c r="N28" s="48">
        <f t="shared" si="5"/>
        <v>4366967.7291154526</v>
      </c>
    </row>
    <row r="29" spans="1:14" x14ac:dyDescent="0.3">
      <c r="B29" s="42" t="s">
        <v>16</v>
      </c>
      <c r="C29" s="30">
        <v>1410000</v>
      </c>
      <c r="D29" s="1">
        <f t="shared" si="3"/>
        <v>1438200</v>
      </c>
      <c r="E29" s="1">
        <f t="shared" ref="E29:M29" si="11">+D29*(1+E18)</f>
        <v>1466964</v>
      </c>
      <c r="F29" s="1">
        <f t="shared" si="11"/>
        <v>1496303.28</v>
      </c>
      <c r="G29" s="1">
        <f t="shared" si="11"/>
        <v>1526229.3456000001</v>
      </c>
      <c r="H29" s="1">
        <f t="shared" si="11"/>
        <v>1556753.9325120002</v>
      </c>
      <c r="I29" s="1">
        <f t="shared" si="11"/>
        <v>1587889.0111622403</v>
      </c>
      <c r="J29" s="1">
        <f t="shared" si="11"/>
        <v>1619646.7913854851</v>
      </c>
      <c r="K29" s="1">
        <f t="shared" si="11"/>
        <v>1652039.7272131948</v>
      </c>
      <c r="L29" s="1">
        <f t="shared" si="11"/>
        <v>1685080.5217574588</v>
      </c>
      <c r="M29" s="1">
        <f t="shared" si="11"/>
        <v>1718782.132192608</v>
      </c>
      <c r="N29" s="48">
        <f t="shared" si="5"/>
        <v>15747888.741822988</v>
      </c>
    </row>
    <row r="30" spans="1:14" x14ac:dyDescent="0.3">
      <c r="B30" s="20" t="s">
        <v>22</v>
      </c>
      <c r="C30" s="30">
        <v>126000</v>
      </c>
      <c r="D30" s="1">
        <f t="shared" si="3"/>
        <v>128520</v>
      </c>
      <c r="E30" s="1">
        <f t="shared" ref="E30:M30" si="12">+D30*(1+E19)</f>
        <v>131090.4</v>
      </c>
      <c r="F30" s="1">
        <f t="shared" si="12"/>
        <v>133712.20799999998</v>
      </c>
      <c r="G30" s="1">
        <f t="shared" si="12"/>
        <v>136386.45215999999</v>
      </c>
      <c r="H30" s="1">
        <f t="shared" si="12"/>
        <v>139114.18120319999</v>
      </c>
      <c r="I30" s="1">
        <f t="shared" si="12"/>
        <v>141896.46482726399</v>
      </c>
      <c r="J30" s="1">
        <f t="shared" si="12"/>
        <v>144734.39412380927</v>
      </c>
      <c r="K30" s="1">
        <f t="shared" si="12"/>
        <v>147629.08200628546</v>
      </c>
      <c r="L30" s="1">
        <f t="shared" si="12"/>
        <v>150581.66364641118</v>
      </c>
      <c r="M30" s="1">
        <f t="shared" si="12"/>
        <v>153593.29691933939</v>
      </c>
      <c r="N30" s="48">
        <f t="shared" si="5"/>
        <v>1407258.1428863092</v>
      </c>
    </row>
    <row r="31" spans="1:14" x14ac:dyDescent="0.3">
      <c r="B31" s="20" t="s">
        <v>23</v>
      </c>
      <c r="C31" s="30">
        <v>116500</v>
      </c>
      <c r="D31" s="1">
        <f t="shared" ref="D31:M31" si="13">+C31*(1+D19)</f>
        <v>118830</v>
      </c>
      <c r="E31" s="1">
        <f t="shared" si="13"/>
        <v>121206.6</v>
      </c>
      <c r="F31" s="1">
        <f t="shared" si="13"/>
        <v>123630.732</v>
      </c>
      <c r="G31" s="1">
        <f t="shared" si="13"/>
        <v>126103.34664</v>
      </c>
      <c r="H31" s="1">
        <f t="shared" si="13"/>
        <v>128625.41357280001</v>
      </c>
      <c r="I31" s="1">
        <f t="shared" si="13"/>
        <v>131197.92184425602</v>
      </c>
      <c r="J31" s="1">
        <f t="shared" si="13"/>
        <v>133821.88028114114</v>
      </c>
      <c r="K31" s="1">
        <f t="shared" si="13"/>
        <v>136498.31788676398</v>
      </c>
      <c r="L31" s="1">
        <f t="shared" si="13"/>
        <v>139228.28424449926</v>
      </c>
      <c r="M31" s="1">
        <f t="shared" si="13"/>
        <v>142012.84992938925</v>
      </c>
      <c r="N31" s="48">
        <f t="shared" si="5"/>
        <v>1301155.3463988497</v>
      </c>
    </row>
    <row r="32" spans="1:14" x14ac:dyDescent="0.3">
      <c r="B32" s="20" t="s">
        <v>24</v>
      </c>
      <c r="C32" s="30">
        <v>1587592</v>
      </c>
      <c r="D32" s="1">
        <v>0</v>
      </c>
      <c r="E32" s="1">
        <f t="shared" ref="E32:M32" si="14">+D32*(1+E19)</f>
        <v>0</v>
      </c>
      <c r="F32" s="1">
        <f t="shared" si="14"/>
        <v>0</v>
      </c>
      <c r="G32" s="1">
        <f t="shared" si="14"/>
        <v>0</v>
      </c>
      <c r="H32" s="1">
        <f t="shared" si="14"/>
        <v>0</v>
      </c>
      <c r="I32" s="1">
        <f t="shared" si="14"/>
        <v>0</v>
      </c>
      <c r="J32" s="1">
        <f t="shared" si="14"/>
        <v>0</v>
      </c>
      <c r="K32" s="1">
        <f t="shared" si="14"/>
        <v>0</v>
      </c>
      <c r="L32" s="1">
        <f t="shared" si="14"/>
        <v>0</v>
      </c>
      <c r="M32" s="1">
        <f t="shared" si="14"/>
        <v>0</v>
      </c>
      <c r="N32" s="48">
        <f t="shared" si="5"/>
        <v>0</v>
      </c>
    </row>
    <row r="33" spans="1:14" x14ac:dyDescent="0.3">
      <c r="A33" s="45" t="s">
        <v>25</v>
      </c>
      <c r="C33" s="37">
        <f t="shared" ref="C33:N33" si="15">SUM(C22:C32)</f>
        <v>23592092</v>
      </c>
      <c r="D33" s="38">
        <f t="shared" si="15"/>
        <v>22439142</v>
      </c>
      <c r="E33" s="38">
        <f t="shared" si="15"/>
        <v>22885349.399999995</v>
      </c>
      <c r="F33" s="38">
        <f t="shared" si="15"/>
        <v>23343439.684800003</v>
      </c>
      <c r="G33" s="38">
        <f t="shared" si="15"/>
        <v>23813739.274200004</v>
      </c>
      <c r="H33" s="38">
        <f t="shared" si="15"/>
        <v>19236583.779259123</v>
      </c>
      <c r="I33" s="38">
        <f t="shared" si="15"/>
        <v>19732318.266006678</v>
      </c>
      <c r="J33" s="38">
        <f t="shared" si="15"/>
        <v>20241297.526824057</v>
      </c>
      <c r="K33" s="38">
        <f t="shared" si="15"/>
        <v>20763886.359722704</v>
      </c>
      <c r="L33" s="38">
        <f t="shared" si="15"/>
        <v>21300459.855750181</v>
      </c>
      <c r="M33" s="38">
        <f t="shared" si="15"/>
        <v>21851403.694763202</v>
      </c>
      <c r="N33" s="38">
        <f t="shared" si="15"/>
        <v>215607619.84132594</v>
      </c>
    </row>
    <row r="34" spans="1:14" x14ac:dyDescent="0.3"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49"/>
    </row>
    <row r="35" spans="1:14" s="15" customFormat="1" x14ac:dyDescent="0.3">
      <c r="B35" s="18" t="s">
        <v>26</v>
      </c>
      <c r="C35" s="21"/>
      <c r="D35" s="25">
        <v>0.03</v>
      </c>
      <c r="E35" s="25">
        <v>0.03</v>
      </c>
      <c r="F35" s="25">
        <v>0.03</v>
      </c>
      <c r="G35" s="25">
        <v>0.03</v>
      </c>
      <c r="H35" s="25">
        <v>0.03</v>
      </c>
      <c r="I35" s="25">
        <v>0.03</v>
      </c>
      <c r="J35" s="25">
        <v>0.03</v>
      </c>
      <c r="K35" s="25">
        <v>0.03</v>
      </c>
      <c r="L35" s="25">
        <v>0.03</v>
      </c>
      <c r="M35" s="25">
        <v>0.03</v>
      </c>
    </row>
    <row r="36" spans="1:14" s="15" customFormat="1" x14ac:dyDescent="0.3">
      <c r="B36" s="19" t="s">
        <v>27</v>
      </c>
      <c r="C36" s="22"/>
      <c r="D36" s="26">
        <v>0.04</v>
      </c>
      <c r="E36" s="26">
        <v>0.04</v>
      </c>
      <c r="F36" s="26">
        <v>0.04</v>
      </c>
      <c r="G36" s="26">
        <v>0.04</v>
      </c>
      <c r="H36" s="26">
        <v>0.04</v>
      </c>
      <c r="I36" s="26">
        <v>0.04</v>
      </c>
      <c r="J36" s="26">
        <v>0.04</v>
      </c>
      <c r="K36" s="26">
        <v>0.04</v>
      </c>
      <c r="L36" s="26">
        <v>0.04</v>
      </c>
      <c r="M36" s="26">
        <v>0.04</v>
      </c>
    </row>
    <row r="37" spans="1:14" x14ac:dyDescent="0.3">
      <c r="B37" s="20" t="s">
        <v>28</v>
      </c>
      <c r="C37" s="23"/>
      <c r="D37" s="27">
        <v>0.04</v>
      </c>
      <c r="E37" s="27">
        <v>0.04</v>
      </c>
      <c r="F37" s="27">
        <v>0.04</v>
      </c>
      <c r="G37" s="27">
        <v>0.04</v>
      </c>
      <c r="H37" s="27">
        <v>0.04</v>
      </c>
      <c r="I37" s="27">
        <v>0.04</v>
      </c>
      <c r="J37" s="27">
        <v>0.04</v>
      </c>
      <c r="K37" s="27">
        <v>0.04</v>
      </c>
      <c r="L37" s="27">
        <v>0.04</v>
      </c>
      <c r="M37" s="27">
        <v>0.04</v>
      </c>
      <c r="N37" s="15"/>
    </row>
    <row r="38" spans="1:14" x14ac:dyDescent="0.3">
      <c r="B38" s="16" t="s">
        <v>17</v>
      </c>
      <c r="C38" s="24"/>
      <c r="D38" s="28">
        <v>0.03</v>
      </c>
      <c r="E38" s="28">
        <v>0.03</v>
      </c>
      <c r="F38" s="28">
        <v>0.03</v>
      </c>
      <c r="G38" s="28">
        <v>0.03</v>
      </c>
      <c r="H38" s="28">
        <v>0.03</v>
      </c>
      <c r="I38" s="28">
        <v>0.03</v>
      </c>
      <c r="J38" s="28">
        <v>0.03</v>
      </c>
      <c r="K38" s="28">
        <v>0.03</v>
      </c>
      <c r="L38" s="28">
        <v>0.03</v>
      </c>
      <c r="M38" s="28">
        <v>0.03</v>
      </c>
      <c r="N38" s="15"/>
    </row>
    <row r="39" spans="1:14" x14ac:dyDescent="0.3">
      <c r="B39" s="15"/>
      <c r="C39" s="52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x14ac:dyDescent="0.3">
      <c r="A40" s="45" t="s">
        <v>29</v>
      </c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49"/>
    </row>
    <row r="41" spans="1:14" x14ac:dyDescent="0.3">
      <c r="B41" s="18" t="s">
        <v>30</v>
      </c>
      <c r="C41" s="30">
        <v>33000</v>
      </c>
      <c r="D41" s="1">
        <f>+C41*(1+D$35)</f>
        <v>33990</v>
      </c>
      <c r="E41" s="1">
        <f t="shared" ref="E41:M44" si="16">+D41*(1+E$35)</f>
        <v>35009.700000000004</v>
      </c>
      <c r="F41" s="1">
        <f t="shared" si="16"/>
        <v>36059.991000000002</v>
      </c>
      <c r="G41" s="1">
        <f t="shared" si="16"/>
        <v>37141.790730000001</v>
      </c>
      <c r="H41" s="1">
        <f t="shared" si="16"/>
        <v>38256.044451900001</v>
      </c>
      <c r="I41" s="1">
        <f t="shared" si="16"/>
        <v>39403.725785457005</v>
      </c>
      <c r="J41" s="1">
        <f t="shared" si="16"/>
        <v>40585.837559020714</v>
      </c>
      <c r="K41" s="1">
        <f t="shared" si="16"/>
        <v>41803.412685791336</v>
      </c>
      <c r="L41" s="1">
        <f t="shared" si="16"/>
        <v>43057.515066365078</v>
      </c>
      <c r="M41" s="1">
        <f t="shared" si="16"/>
        <v>44349.240518356033</v>
      </c>
      <c r="N41" s="48">
        <f t="shared" ref="N41:N49" si="17">+SUM(D41:M41)</f>
        <v>389657.25779689016</v>
      </c>
    </row>
    <row r="42" spans="1:14" x14ac:dyDescent="0.3">
      <c r="B42" s="18" t="s">
        <v>31</v>
      </c>
      <c r="C42" s="30">
        <v>707577</v>
      </c>
      <c r="D42" s="1">
        <f>+C42*(1+D$35)</f>
        <v>728804.31</v>
      </c>
      <c r="E42" s="1">
        <f t="shared" si="16"/>
        <v>750668.43930000009</v>
      </c>
      <c r="F42" s="1">
        <f t="shared" si="16"/>
        <v>773188.49247900012</v>
      </c>
      <c r="G42" s="1">
        <f t="shared" si="16"/>
        <v>796384.14725337015</v>
      </c>
      <c r="H42" s="1">
        <f t="shared" si="16"/>
        <v>820275.67167097132</v>
      </c>
      <c r="I42" s="1">
        <f t="shared" si="16"/>
        <v>844883.94182110054</v>
      </c>
      <c r="J42" s="1">
        <f t="shared" si="16"/>
        <v>870230.4600757336</v>
      </c>
      <c r="K42" s="1">
        <f t="shared" si="16"/>
        <v>896337.37387800566</v>
      </c>
      <c r="L42" s="1">
        <f t="shared" si="16"/>
        <v>923227.49509434588</v>
      </c>
      <c r="M42" s="1">
        <f t="shared" si="16"/>
        <v>950924.31994717626</v>
      </c>
      <c r="N42" s="48">
        <f t="shared" si="17"/>
        <v>8354924.6515197037</v>
      </c>
    </row>
    <row r="43" spans="1:14" x14ac:dyDescent="0.3">
      <c r="B43" s="18" t="s">
        <v>32</v>
      </c>
      <c r="C43" s="30">
        <v>237000</v>
      </c>
      <c r="D43" s="1">
        <f>+C43*(1+D$35)</f>
        <v>244110</v>
      </c>
      <c r="E43" s="1">
        <f t="shared" si="16"/>
        <v>251433.30000000002</v>
      </c>
      <c r="F43" s="1">
        <f t="shared" si="16"/>
        <v>258976.29900000003</v>
      </c>
      <c r="G43" s="1">
        <f t="shared" si="16"/>
        <v>266745.58797000005</v>
      </c>
      <c r="H43" s="1">
        <f t="shared" si="16"/>
        <v>274747.95560910006</v>
      </c>
      <c r="I43" s="1">
        <f t="shared" si="16"/>
        <v>282990.39427737304</v>
      </c>
      <c r="J43" s="1">
        <f t="shared" si="16"/>
        <v>291480.10610569426</v>
      </c>
      <c r="K43" s="1">
        <f t="shared" si="16"/>
        <v>300224.50928886508</v>
      </c>
      <c r="L43" s="1">
        <f t="shared" si="16"/>
        <v>309231.24456753104</v>
      </c>
      <c r="M43" s="1">
        <f t="shared" si="16"/>
        <v>318508.18190455699</v>
      </c>
      <c r="N43" s="48">
        <f t="shared" si="17"/>
        <v>2798447.578723121</v>
      </c>
    </row>
    <row r="44" spans="1:14" x14ac:dyDescent="0.3">
      <c r="B44" s="18" t="s">
        <v>33</v>
      </c>
      <c r="C44" s="30">
        <v>1577000</v>
      </c>
      <c r="D44" s="1">
        <f>+C44*(1+D$35)</f>
        <v>1624310</v>
      </c>
      <c r="E44" s="1">
        <f t="shared" si="16"/>
        <v>1673039.3</v>
      </c>
      <c r="F44" s="1">
        <f t="shared" si="16"/>
        <v>1723230.4790000001</v>
      </c>
      <c r="G44" s="1">
        <f t="shared" si="16"/>
        <v>1774927.3933700002</v>
      </c>
      <c r="H44" s="1">
        <f t="shared" si="16"/>
        <v>1828175.2151711003</v>
      </c>
      <c r="I44" s="1">
        <f t="shared" si="16"/>
        <v>1883020.4716262333</v>
      </c>
      <c r="J44" s="1">
        <f t="shared" si="16"/>
        <v>1939511.0857750203</v>
      </c>
      <c r="K44" s="1">
        <f t="shared" si="16"/>
        <v>1997696.4183482709</v>
      </c>
      <c r="L44" s="1">
        <f t="shared" si="16"/>
        <v>2057627.3108987191</v>
      </c>
      <c r="M44" s="1">
        <f t="shared" si="16"/>
        <v>2119356.1302256808</v>
      </c>
      <c r="N44" s="48">
        <f t="shared" si="17"/>
        <v>18620893.804415025</v>
      </c>
    </row>
    <row r="45" spans="1:14" x14ac:dyDescent="0.3">
      <c r="B45" s="19" t="s">
        <v>34</v>
      </c>
      <c r="C45" s="30">
        <v>7136015</v>
      </c>
      <c r="D45" s="1">
        <f>+C45*(1+D$36)</f>
        <v>7421455.6000000006</v>
      </c>
      <c r="E45" s="1">
        <f t="shared" ref="E45:M45" si="18">+D45*(1+E$36)</f>
        <v>7718313.824000001</v>
      </c>
      <c r="F45" s="1">
        <f t="shared" si="18"/>
        <v>8027046.376960001</v>
      </c>
      <c r="G45" s="1">
        <f t="shared" si="18"/>
        <v>8348128.2320384011</v>
      </c>
      <c r="H45" s="1">
        <f t="shared" si="18"/>
        <v>8682053.3613199368</v>
      </c>
      <c r="I45" s="1">
        <f t="shared" si="18"/>
        <v>9029335.4957727343</v>
      </c>
      <c r="J45" s="1">
        <f t="shared" si="18"/>
        <v>9390508.9156036433</v>
      </c>
      <c r="K45" s="1">
        <f t="shared" si="18"/>
        <v>9766129.2722277902</v>
      </c>
      <c r="L45" s="1">
        <f t="shared" si="18"/>
        <v>10156774.443116901</v>
      </c>
      <c r="M45" s="1">
        <f t="shared" si="18"/>
        <v>10563045.420841578</v>
      </c>
      <c r="N45" s="48">
        <f t="shared" si="17"/>
        <v>89102790.941880986</v>
      </c>
    </row>
    <row r="46" spans="1:14" x14ac:dyDescent="0.3">
      <c r="B46" s="20" t="s">
        <v>35</v>
      </c>
      <c r="C46" s="30">
        <v>6325000</v>
      </c>
      <c r="D46" s="1">
        <f>+C46*(1+D$37)</f>
        <v>6578000</v>
      </c>
      <c r="E46" s="1">
        <f t="shared" ref="E46:M46" si="19">+D46*(1+E$37)</f>
        <v>6841120</v>
      </c>
      <c r="F46" s="1">
        <f t="shared" si="19"/>
        <v>7114764.7999999998</v>
      </c>
      <c r="G46" s="1">
        <f t="shared" si="19"/>
        <v>7399355.392</v>
      </c>
      <c r="H46" s="1">
        <f t="shared" si="19"/>
        <v>7695329.6076800004</v>
      </c>
      <c r="I46" s="1">
        <f t="shared" si="19"/>
        <v>8003142.7919872003</v>
      </c>
      <c r="J46" s="1">
        <f t="shared" si="19"/>
        <v>8323268.5036666887</v>
      </c>
      <c r="K46" s="1">
        <f t="shared" si="19"/>
        <v>8656199.2438133564</v>
      </c>
      <c r="L46" s="1">
        <f t="shared" si="19"/>
        <v>9002447.2135658916</v>
      </c>
      <c r="M46" s="1">
        <f t="shared" si="19"/>
        <v>9362545.102108527</v>
      </c>
      <c r="N46" s="48">
        <f t="shared" si="17"/>
        <v>78976172.654821664</v>
      </c>
    </row>
    <row r="47" spans="1:14" x14ac:dyDescent="0.3">
      <c r="B47" s="16" t="s">
        <v>36</v>
      </c>
      <c r="C47" s="30">
        <v>1408810</v>
      </c>
      <c r="D47" s="1">
        <f>+C47*(1+D$38)</f>
        <v>1451074.3</v>
      </c>
      <c r="E47" s="1">
        <f t="shared" ref="E47:M47" si="20">+D47*(1+E$38)</f>
        <v>1494606.5290000001</v>
      </c>
      <c r="F47" s="1">
        <f t="shared" si="20"/>
        <v>1539444.72487</v>
      </c>
      <c r="G47" s="1">
        <f t="shared" si="20"/>
        <v>1585628.0666161</v>
      </c>
      <c r="H47" s="1">
        <f t="shared" si="20"/>
        <v>1633196.9086145831</v>
      </c>
      <c r="I47" s="1">
        <f t="shared" si="20"/>
        <v>1682192.8158730206</v>
      </c>
      <c r="J47" s="1">
        <f t="shared" si="20"/>
        <v>1732658.6003492111</v>
      </c>
      <c r="K47" s="1">
        <f t="shared" si="20"/>
        <v>1784638.3583596875</v>
      </c>
      <c r="L47" s="1">
        <f t="shared" si="20"/>
        <v>1838177.5091104782</v>
      </c>
      <c r="M47" s="1">
        <f t="shared" si="20"/>
        <v>1893322.8343837927</v>
      </c>
      <c r="N47" s="48">
        <f t="shared" si="17"/>
        <v>16634940.647176875</v>
      </c>
    </row>
    <row r="48" spans="1:14" x14ac:dyDescent="0.3">
      <c r="B48" s="16" t="s">
        <v>37</v>
      </c>
      <c r="C48" s="30">
        <v>3145840</v>
      </c>
      <c r="D48" s="1">
        <f>+C48*(1+D$38)</f>
        <v>3240215.2</v>
      </c>
      <c r="E48" s="1">
        <f t="shared" ref="E48:M49" si="21">+D48*(1+E$38)</f>
        <v>3337421.6560000004</v>
      </c>
      <c r="F48" s="1">
        <f t="shared" si="21"/>
        <v>3437544.3056800007</v>
      </c>
      <c r="G48" s="1">
        <f t="shared" si="21"/>
        <v>3540670.634850401</v>
      </c>
      <c r="H48" s="1">
        <f t="shared" si="21"/>
        <v>3646890.7538959133</v>
      </c>
      <c r="I48" s="1">
        <f t="shared" si="21"/>
        <v>3756297.4765127907</v>
      </c>
      <c r="J48" s="1">
        <f t="shared" si="21"/>
        <v>3868986.4008081746</v>
      </c>
      <c r="K48" s="1">
        <f t="shared" si="21"/>
        <v>3985055.9928324199</v>
      </c>
      <c r="L48" s="1">
        <f t="shared" si="21"/>
        <v>4104607.6726173926</v>
      </c>
      <c r="M48" s="1">
        <f t="shared" si="21"/>
        <v>4227745.9027959146</v>
      </c>
      <c r="N48" s="48">
        <f t="shared" si="17"/>
        <v>37145435.995993003</v>
      </c>
    </row>
    <row r="49" spans="1:14" x14ac:dyDescent="0.3">
      <c r="B49" s="16" t="s">
        <v>38</v>
      </c>
      <c r="C49" s="30">
        <v>0</v>
      </c>
      <c r="D49" s="1">
        <f>+C49*(1+D$38)</f>
        <v>0</v>
      </c>
      <c r="E49" s="33">
        <f t="shared" si="21"/>
        <v>0</v>
      </c>
      <c r="F49" s="33">
        <f t="shared" si="21"/>
        <v>0</v>
      </c>
      <c r="G49" s="33">
        <f t="shared" si="21"/>
        <v>0</v>
      </c>
      <c r="H49" s="33">
        <f t="shared" si="21"/>
        <v>0</v>
      </c>
      <c r="I49" s="33">
        <f t="shared" si="21"/>
        <v>0</v>
      </c>
      <c r="J49" s="33">
        <f t="shared" si="21"/>
        <v>0</v>
      </c>
      <c r="K49" s="33">
        <f t="shared" si="21"/>
        <v>0</v>
      </c>
      <c r="L49" s="33">
        <f t="shared" si="21"/>
        <v>0</v>
      </c>
      <c r="M49" s="33">
        <f t="shared" si="21"/>
        <v>0</v>
      </c>
      <c r="N49" s="50">
        <f t="shared" si="17"/>
        <v>0</v>
      </c>
    </row>
    <row r="50" spans="1:14" x14ac:dyDescent="0.3">
      <c r="A50" s="45" t="s">
        <v>39</v>
      </c>
      <c r="C50" s="37">
        <f>+SUM(C41:C49)</f>
        <v>20570242</v>
      </c>
      <c r="D50" s="38">
        <f>+SUM(D41:D49)</f>
        <v>21321959.41</v>
      </c>
      <c r="E50" s="38">
        <f t="shared" ref="E50:N50" si="22">+SUM(E41:E49)</f>
        <v>22101612.748299997</v>
      </c>
      <c r="F50" s="38">
        <f t="shared" si="22"/>
        <v>22910255.468989</v>
      </c>
      <c r="G50" s="38">
        <f t="shared" si="22"/>
        <v>23748981.244828273</v>
      </c>
      <c r="H50" s="38">
        <f t="shared" si="22"/>
        <v>24618925.518413503</v>
      </c>
      <c r="I50" s="38">
        <f t="shared" si="22"/>
        <v>25521267.113655906</v>
      </c>
      <c r="J50" s="38">
        <f t="shared" si="22"/>
        <v>26457229.909943186</v>
      </c>
      <c r="K50" s="38">
        <f t="shared" si="22"/>
        <v>27428084.581434187</v>
      </c>
      <c r="L50" s="38">
        <f t="shared" si="22"/>
        <v>28435150.404037625</v>
      </c>
      <c r="M50" s="38">
        <f t="shared" si="22"/>
        <v>29479797.132725585</v>
      </c>
      <c r="N50" s="38">
        <f t="shared" si="22"/>
        <v>252023263.53232723</v>
      </c>
    </row>
    <row r="51" spans="1:14" x14ac:dyDescent="0.3">
      <c r="A51" s="45" t="s">
        <v>47</v>
      </c>
      <c r="C51" s="78">
        <f t="shared" ref="C51:N51" si="23">C33-C50</f>
        <v>3021850</v>
      </c>
      <c r="D51" s="38">
        <f t="shared" si="23"/>
        <v>1117182.5899999999</v>
      </c>
      <c r="E51" s="38">
        <f t="shared" si="23"/>
        <v>783736.65169999748</v>
      </c>
      <c r="F51" s="38">
        <f t="shared" si="23"/>
        <v>433184.215811003</v>
      </c>
      <c r="G51" s="38">
        <f t="shared" si="23"/>
        <v>64758.029371730983</v>
      </c>
      <c r="H51" s="38">
        <f t="shared" si="23"/>
        <v>-5382341.7391543798</v>
      </c>
      <c r="I51" s="38">
        <f t="shared" si="23"/>
        <v>-5788948.8476492278</v>
      </c>
      <c r="J51" s="38">
        <f t="shared" si="23"/>
        <v>-6215932.3831191286</v>
      </c>
      <c r="K51" s="38">
        <f t="shared" si="23"/>
        <v>-6664198.2217114829</v>
      </c>
      <c r="L51" s="38">
        <f t="shared" si="23"/>
        <v>-7134690.5482874438</v>
      </c>
      <c r="M51" s="38">
        <f t="shared" si="23"/>
        <v>-7628393.437962383</v>
      </c>
      <c r="N51" s="38">
        <f t="shared" si="23"/>
        <v>-36415643.691001296</v>
      </c>
    </row>
    <row r="52" spans="1:14" x14ac:dyDescent="0.3">
      <c r="A52" s="29" t="s">
        <v>42</v>
      </c>
      <c r="B52" s="29"/>
      <c r="C52" s="32">
        <v>522000</v>
      </c>
      <c r="D52" s="34">
        <v>0</v>
      </c>
      <c r="E52" s="34">
        <f>+D52*1.02</f>
        <v>0</v>
      </c>
      <c r="F52" s="34">
        <f t="shared" ref="F52:M54" si="24">+E52*1.02</f>
        <v>0</v>
      </c>
      <c r="G52" s="34">
        <f t="shared" si="24"/>
        <v>0</v>
      </c>
      <c r="H52" s="34">
        <f t="shared" si="24"/>
        <v>0</v>
      </c>
      <c r="I52" s="34">
        <f t="shared" si="24"/>
        <v>0</v>
      </c>
      <c r="J52" s="34">
        <f t="shared" si="24"/>
        <v>0</v>
      </c>
      <c r="K52" s="34">
        <f t="shared" si="24"/>
        <v>0</v>
      </c>
      <c r="L52" s="34">
        <f t="shared" si="24"/>
        <v>0</v>
      </c>
      <c r="M52" s="34">
        <f t="shared" si="24"/>
        <v>0</v>
      </c>
      <c r="N52" s="51">
        <f>+SUM(D52:M52)</f>
        <v>0</v>
      </c>
    </row>
    <row r="53" spans="1:14" x14ac:dyDescent="0.3">
      <c r="A53" s="29" t="s">
        <v>43</v>
      </c>
      <c r="B53" s="29"/>
      <c r="C53" s="32">
        <v>1071000</v>
      </c>
      <c r="D53" s="34">
        <v>0</v>
      </c>
      <c r="E53" s="34">
        <f>+D53*1.02</f>
        <v>0</v>
      </c>
      <c r="F53" s="34">
        <f t="shared" si="24"/>
        <v>0</v>
      </c>
      <c r="G53" s="34">
        <f t="shared" si="24"/>
        <v>0</v>
      </c>
      <c r="H53" s="34">
        <f t="shared" si="24"/>
        <v>0</v>
      </c>
      <c r="I53" s="34">
        <f t="shared" si="24"/>
        <v>0</v>
      </c>
      <c r="J53" s="34">
        <f t="shared" si="24"/>
        <v>0</v>
      </c>
      <c r="K53" s="34">
        <f t="shared" si="24"/>
        <v>0</v>
      </c>
      <c r="L53" s="34">
        <f t="shared" si="24"/>
        <v>0</v>
      </c>
      <c r="M53" s="34">
        <f t="shared" si="24"/>
        <v>0</v>
      </c>
      <c r="N53" s="51">
        <f t="shared" ref="N53:N57" si="25">+SUM(D53:M53)</f>
        <v>0</v>
      </c>
    </row>
    <row r="54" spans="1:14" x14ac:dyDescent="0.3">
      <c r="A54" s="29" t="s">
        <v>44</v>
      </c>
      <c r="B54" s="29"/>
      <c r="C54" s="32">
        <v>500000</v>
      </c>
      <c r="D54" s="34">
        <v>0</v>
      </c>
      <c r="E54" s="34">
        <f>+D54*1.02</f>
        <v>0</v>
      </c>
      <c r="F54" s="34">
        <f t="shared" si="24"/>
        <v>0</v>
      </c>
      <c r="G54" s="34">
        <f t="shared" si="24"/>
        <v>0</v>
      </c>
      <c r="H54" s="34">
        <f t="shared" si="24"/>
        <v>0</v>
      </c>
      <c r="I54" s="34">
        <f t="shared" si="24"/>
        <v>0</v>
      </c>
      <c r="J54" s="34">
        <f t="shared" si="24"/>
        <v>0</v>
      </c>
      <c r="K54" s="34">
        <f t="shared" si="24"/>
        <v>0</v>
      </c>
      <c r="L54" s="34">
        <f t="shared" si="24"/>
        <v>0</v>
      </c>
      <c r="M54" s="34">
        <f t="shared" si="24"/>
        <v>0</v>
      </c>
      <c r="N54" s="51">
        <f t="shared" si="25"/>
        <v>0</v>
      </c>
    </row>
    <row r="55" spans="1:14" x14ac:dyDescent="0.3">
      <c r="A55" s="29" t="s">
        <v>45</v>
      </c>
      <c r="B55" s="29"/>
      <c r="C55" s="32">
        <v>500000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51">
        <f t="shared" si="25"/>
        <v>0</v>
      </c>
    </row>
    <row r="56" spans="1:14" x14ac:dyDescent="0.3">
      <c r="A56" s="66" t="s">
        <v>46</v>
      </c>
      <c r="B56" s="79"/>
      <c r="C56" s="32">
        <v>113000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51">
        <f t="shared" si="25"/>
        <v>0</v>
      </c>
    </row>
    <row r="57" spans="1:14" x14ac:dyDescent="0.3">
      <c r="A57" s="66" t="s">
        <v>48</v>
      </c>
      <c r="B57" s="66"/>
      <c r="C57" s="32">
        <v>0</v>
      </c>
      <c r="D57" s="80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51">
        <f t="shared" si="25"/>
        <v>0</v>
      </c>
    </row>
    <row r="58" spans="1:14" x14ac:dyDescent="0.3">
      <c r="A58" t="s">
        <v>40</v>
      </c>
      <c r="C58" s="35">
        <f>+C33-C50-C52-C53-C54-C55-C56-C57</f>
        <v>315850</v>
      </c>
      <c r="D58" s="67">
        <f t="shared" ref="D58:N58" si="26">+D33-D50-D52-D53-D54-D55-D56-D57</f>
        <v>1117182.5899999999</v>
      </c>
      <c r="E58" s="31">
        <f t="shared" si="26"/>
        <v>783736.65169999748</v>
      </c>
      <c r="F58" s="31">
        <f t="shared" si="26"/>
        <v>433184.215811003</v>
      </c>
      <c r="G58" s="31">
        <f t="shared" si="26"/>
        <v>64758.029371730983</v>
      </c>
      <c r="H58" s="31">
        <f t="shared" si="26"/>
        <v>-5382341.7391543798</v>
      </c>
      <c r="I58" s="31">
        <f t="shared" si="26"/>
        <v>-5788948.8476492278</v>
      </c>
      <c r="J58" s="31">
        <f t="shared" si="26"/>
        <v>-6215932.3831191286</v>
      </c>
      <c r="K58" s="31">
        <f t="shared" si="26"/>
        <v>-6664198.2217114829</v>
      </c>
      <c r="L58" s="31">
        <f t="shared" si="26"/>
        <v>-7134690.5482874438</v>
      </c>
      <c r="M58" s="31">
        <f t="shared" si="26"/>
        <v>-7628393.437962383</v>
      </c>
      <c r="N58" s="83">
        <f t="shared" si="26"/>
        <v>-36415643.691001296</v>
      </c>
    </row>
    <row r="59" spans="1:14" ht="15" thickBot="1" x14ac:dyDescent="0.35">
      <c r="A59" s="45" t="s">
        <v>41</v>
      </c>
      <c r="C59" s="39">
        <f t="shared" ref="C59:M59" si="27">+C9+C58</f>
        <v>26515533</v>
      </c>
      <c r="D59" s="38">
        <f t="shared" si="27"/>
        <v>27632715.59</v>
      </c>
      <c r="E59" s="38">
        <f t="shared" si="27"/>
        <v>28416452.241699997</v>
      </c>
      <c r="F59" s="38">
        <f t="shared" si="27"/>
        <v>28849636.457511</v>
      </c>
      <c r="G59" s="38">
        <f t="shared" si="27"/>
        <v>28914394.486882731</v>
      </c>
      <c r="H59" s="38">
        <f t="shared" si="27"/>
        <v>23532052.747728352</v>
      </c>
      <c r="I59" s="38">
        <f t="shared" si="27"/>
        <v>17743103.900079124</v>
      </c>
      <c r="J59" s="38">
        <f t="shared" si="27"/>
        <v>11527171.516959995</v>
      </c>
      <c r="K59" s="38">
        <f t="shared" si="27"/>
        <v>4862973.2952485122</v>
      </c>
      <c r="L59" s="38">
        <f t="shared" si="27"/>
        <v>-2271717.2530389316</v>
      </c>
      <c r="M59" s="38">
        <f t="shared" si="27"/>
        <v>-9900110.6910013147</v>
      </c>
      <c r="N59" s="38"/>
    </row>
    <row r="60" spans="1:14" x14ac:dyDescent="0.3">
      <c r="A60" s="82" t="s">
        <v>49</v>
      </c>
      <c r="C60" s="68">
        <f t="shared" ref="C60:M60" si="28">0.5*C50</f>
        <v>10285121</v>
      </c>
      <c r="D60" s="68">
        <f t="shared" si="28"/>
        <v>10660979.705</v>
      </c>
      <c r="E60" s="68">
        <f t="shared" si="28"/>
        <v>11050806.374149999</v>
      </c>
      <c r="F60" s="68">
        <f t="shared" si="28"/>
        <v>11455127.7344945</v>
      </c>
      <c r="G60" s="68">
        <f t="shared" si="28"/>
        <v>11874490.622414136</v>
      </c>
      <c r="H60" s="68">
        <f t="shared" si="28"/>
        <v>12309462.759206751</v>
      </c>
      <c r="I60" s="68">
        <f t="shared" si="28"/>
        <v>12760633.556827953</v>
      </c>
      <c r="J60" s="68">
        <f t="shared" si="28"/>
        <v>13228614.954971593</v>
      </c>
      <c r="K60" s="68">
        <f t="shared" si="28"/>
        <v>13714042.290717093</v>
      </c>
      <c r="L60" s="68">
        <f t="shared" si="28"/>
        <v>14217575.202018812</v>
      </c>
      <c r="M60" s="68">
        <f t="shared" si="28"/>
        <v>14739898.566362793</v>
      </c>
      <c r="N60" s="48"/>
    </row>
    <row r="62" spans="1:14" x14ac:dyDescent="0.3">
      <c r="C62" s="65"/>
    </row>
  </sheetData>
  <printOptions horizontalCentered="1"/>
  <pageMargins left="0.2" right="0.2" top="0.75" bottom="0.75" header="0.3" footer="0.3"/>
  <pageSetup paperSize="5" scale="50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8BB04F89694D4FAF5C9D935E5218AF" ma:contentTypeVersion="2" ma:contentTypeDescription="Create a new document." ma:contentTypeScope="" ma:versionID="3124ee3f2a69bf5548b0bfe561374028">
  <xsd:schema xmlns:xsd="http://www.w3.org/2001/XMLSchema" xmlns:xs="http://www.w3.org/2001/XMLSchema" xmlns:p="http://schemas.microsoft.com/office/2006/metadata/properties" xmlns:ns2="fb25e3c3-32b7-4621-abc9-8ca00f1f1844" targetNamespace="http://schemas.microsoft.com/office/2006/metadata/properties" ma:root="true" ma:fieldsID="9361e496e186abb9b8049058f5206ebb" ns2:_="">
    <xsd:import namespace="fb25e3c3-32b7-4621-abc9-8ca00f1f1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5e3c3-32b7-4621-abc9-8ca00f1f1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74B039-BB3B-447E-9262-6758F44E592B}">
  <ds:schemaRefs>
    <ds:schemaRef ds:uri="http://purl.org/dc/elements/1.1/"/>
    <ds:schemaRef ds:uri="http://schemas.openxmlformats.org/package/2006/metadata/core-properties"/>
    <ds:schemaRef ds:uri="fb25e3c3-32b7-4621-abc9-8ca00f1f1844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A5CBB35-1767-48AC-A270-BFF3283865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737703-9265-4D4E-95A9-44A158068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5e3c3-32b7-4621-abc9-8ca00f1f18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Projections (2023 start)</vt:lpstr>
      <vt:lpstr>'Projections (2023 start)'!Print_Area</vt:lpstr>
      <vt:lpstr>'Projections (2023 start)'!Print_Titles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del Rosario</dc:creator>
  <cp:keywords/>
  <dc:description/>
  <cp:lastModifiedBy>Kate Greenberg</cp:lastModifiedBy>
  <cp:revision/>
  <cp:lastPrinted>2022-08-03T19:18:51Z</cp:lastPrinted>
  <dcterms:created xsi:type="dcterms:W3CDTF">2018-10-08T18:03:18Z</dcterms:created>
  <dcterms:modified xsi:type="dcterms:W3CDTF">2022-08-04T19:07:36Z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0x0101004C8BB04F89694D4FAF5C9D935E5218AF</vt:lpwstr>
  </property>
  <property fmtid="{D5CDD505-2E9C-101B-9397-08002B2CF9AE}" pid="3" name="Order">
    <vt:r8>597400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